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00" yWindow="450" windowWidth="8850" windowHeight="4845" activeTab="0"/>
  </bookViews>
  <sheets>
    <sheet name="COMP" sheetId="1" r:id="rId1"/>
    <sheet name="Data" sheetId="2" state="hidden" r:id="rId2"/>
  </sheets>
  <definedNames>
    <definedName name="_xlnm.Print_Area" localSheetId="0">'COMP'!$A$1:$J$29</definedName>
  </definedNames>
  <calcPr fullCalcOnLoad="1"/>
</workbook>
</file>

<file path=xl/sharedStrings.xml><?xml version="1.0" encoding="utf-8"?>
<sst xmlns="http://schemas.openxmlformats.org/spreadsheetml/2006/main" count="98" uniqueCount="95">
  <si>
    <t>{SelectBlock A:}</t>
  </si>
  <si>
    <t>{RestrictInput.Enter A:}</t>
  </si>
  <si>
    <t>Perim</t>
  </si>
  <si>
    <t>L/W</t>
  </si>
  <si>
    <t>Length</t>
  </si>
  <si>
    <t>D-fact</t>
  </si>
  <si>
    <t>Width</t>
  </si>
  <si>
    <t>L-fact</t>
  </si>
  <si>
    <t>Depth</t>
  </si>
  <si>
    <t>Comp</t>
  </si>
  <si>
    <t>Index</t>
  </si>
  <si>
    <t>Mullin</t>
  </si>
  <si>
    <t>Perim.</t>
  </si>
  <si>
    <t>Compr.</t>
  </si>
  <si>
    <t>Factor</t>
  </si>
  <si>
    <t>L/W Ratio</t>
  </si>
  <si>
    <t>Estimated Maximum Compression:</t>
  </si>
  <si>
    <t>(Note: Humidity, product characteristics, and</t>
  </si>
  <si>
    <t xml:space="preserve">   box quality will affect compression)</t>
  </si>
  <si>
    <t>Normal LTL Dead Weight:</t>
  </si>
  <si>
    <t>Gross Weight of Box &amp; Contents:</t>
  </si>
  <si>
    <t>t</t>
  </si>
  <si>
    <t>Directions: Fill in the shaded boxes only.</t>
  </si>
  <si>
    <t>ECT-Flute</t>
  </si>
  <si>
    <t>32C</t>
  </si>
  <si>
    <t>44C</t>
  </si>
  <si>
    <t>55C</t>
  </si>
  <si>
    <t>32B</t>
  </si>
  <si>
    <t>44B</t>
  </si>
  <si>
    <t>55B</t>
  </si>
  <si>
    <t>42BC</t>
  </si>
  <si>
    <t>48BC</t>
  </si>
  <si>
    <t>51BC</t>
  </si>
  <si>
    <t>66BC</t>
  </si>
  <si>
    <t>71BC</t>
  </si>
  <si>
    <t>82BC</t>
  </si>
  <si>
    <t>80TW</t>
  </si>
  <si>
    <t>90TW</t>
  </si>
  <si>
    <t>112TW</t>
  </si>
  <si>
    <t>ECT-Flute:</t>
  </si>
  <si>
    <t>Overhang on Pallet</t>
  </si>
  <si>
    <t>Interlocking Stacking Pattern</t>
  </si>
  <si>
    <t>Interlocking Pattern with Overhang</t>
  </si>
  <si>
    <t>Ratio</t>
  </si>
  <si>
    <t>would help us predict compression values for various grades of board and various sizes of RSC's (Regular Slotted Cartons). This Calculator is simply</t>
  </si>
  <si>
    <t xml:space="preserve">a good tool for comparing the size of the RSC with the board combination and finding the desired compression strength. Humidity, product  </t>
  </si>
  <si>
    <t xml:space="preserve">characteristics, box quality, hand holes, extra scores, box damage, handling, exposure to the environment, vibration, and shock will negatively </t>
  </si>
  <si>
    <t xml:space="preserve">      (The expected freight load on a carton this size)</t>
  </si>
  <si>
    <t>Material: (Edge Crush Test and Flute)</t>
  </si>
  <si>
    <t>Desired Carton Compression</t>
  </si>
  <si>
    <t>No Overhang on Pallet and No Interlocking Pattern</t>
  </si>
  <si>
    <t>No Pallet: Slipsheet or Single Box</t>
  </si>
  <si>
    <t>*  This Compression Calculator was designed by using laboratory test data from actual compression tests. The data was used to establish ratios that</t>
  </si>
  <si>
    <t>Compression Calculator; Palletized Loads**</t>
  </si>
  <si>
    <t>characteristics that you will need for cartons that are palletized according to the input that you provide. You can use that information to determine</t>
  </si>
  <si>
    <t>RSC Box Inside Dimensions:</t>
  </si>
  <si>
    <t>Ire-Tex Compression Calculator*</t>
  </si>
  <si>
    <t>Storage Time</t>
  </si>
  <si>
    <t>10 Days (37% Loss)</t>
  </si>
  <si>
    <t>30 Days (40% Loss)</t>
  </si>
  <si>
    <t>90 Days (45% Loss)</t>
  </si>
  <si>
    <t>180 Days (50% Loss)</t>
  </si>
  <si>
    <t>Relative Humidity</t>
  </si>
  <si>
    <t>50% (0% Loss)</t>
  </si>
  <si>
    <t>60% (10% Loss)</t>
  </si>
  <si>
    <t>70% (20% Loss)</t>
  </si>
  <si>
    <t>80% (32% Loss)</t>
  </si>
  <si>
    <t>90% (52% Loss)</t>
  </si>
  <si>
    <t>100% (85% Loss)</t>
  </si>
  <si>
    <t>Pallet Patterns</t>
  </si>
  <si>
    <t>Overhang</t>
  </si>
  <si>
    <t>Pallet Deck Gap Exceeds 3"</t>
  </si>
  <si>
    <t>Excessive Handling</t>
  </si>
  <si>
    <t>Load Height (with Pallets)</t>
  </si>
  <si>
    <t>Air Freight Maximum (96")</t>
  </si>
  <si>
    <t>Sea Container, Reg. Cube (93")</t>
  </si>
  <si>
    <t>Sea Container, High Cube (106")</t>
  </si>
  <si>
    <t>Truck (96")</t>
  </si>
  <si>
    <t>Box Height OD</t>
  </si>
  <si>
    <t>Number of Stacked Boxes</t>
  </si>
  <si>
    <t>Pallet weight</t>
  </si>
  <si>
    <t>Weight On Bottom Carton</t>
  </si>
  <si>
    <t>Storage Time Under Load</t>
  </si>
  <si>
    <t xml:space="preserve">             Relative Humidity</t>
  </si>
  <si>
    <t xml:space="preserve">                 Pallet Patterns</t>
  </si>
  <si>
    <t xml:space="preserve">                    Load Height</t>
  </si>
  <si>
    <t>Environmental Multiplier</t>
  </si>
  <si>
    <t>Boxes Above Bottom Box</t>
  </si>
  <si>
    <t>**  The "Compression Calculator; Palletized Loads" uses information from the "Compression Calculator". It is for predicting the compression</t>
  </si>
  <si>
    <t>the desired compression of your carton.</t>
  </si>
  <si>
    <t>affect the results supplied by this calculator. Remember, testing is the best way to determine Compression Strenght in any box.</t>
  </si>
  <si>
    <t xml:space="preserve">                            (includes two pallets)</t>
  </si>
  <si>
    <t>Columnar, Alligned (5% Loss)</t>
  </si>
  <si>
    <t>Columnar, Misaligned (13% Loss)</t>
  </si>
  <si>
    <t>Interlocked (50% Loss)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</si>
</sst>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/yy"/>
    <numFmt numFmtId="169" formatCode="m/d/yy\ h:mm"/>
    <numFmt numFmtId="170" formatCode="m/d"/>
    <numFmt numFmtId="171" formatCode="#,##0.0"/>
  </numFmts>
  <fonts count="14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0"/>
      <color indexed="24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b/>
      <sz val="16"/>
      <name val="Arial"/>
      <family val="0"/>
    </font>
    <font>
      <b/>
      <i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Tahoma"/>
      <family val="2"/>
    </font>
    <font>
      <sz val="10"/>
      <color indexed="4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6">
    <xf numFmtId="0" fontId="0" fillId="0" borderId="0" xfId="0" applyAlignment="1">
      <alignment/>
    </xf>
    <xf numFmtId="0" fontId="8" fillId="0" borderId="2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7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right"/>
    </xf>
    <xf numFmtId="0" fontId="11" fillId="2" borderId="4" xfId="0" applyFont="1" applyFill="1" applyBorder="1" applyAlignment="1" applyProtection="1">
      <alignment horizontal="center"/>
      <protection locked="0"/>
    </xf>
    <xf numFmtId="13" fontId="5" fillId="3" borderId="4" xfId="0" applyNumberFormat="1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3" fontId="7" fillId="0" borderId="17" xfId="0" applyNumberFormat="1" applyFont="1" applyBorder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/>
    </xf>
    <xf numFmtId="0" fontId="6" fillId="0" borderId="2" xfId="0" applyFont="1" applyBorder="1" applyAlignment="1">
      <alignment/>
    </xf>
    <xf numFmtId="171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3" fontId="6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showRowColHeaders="0" showZeros="0" tabSelected="1" showOutlineSymbols="0" zoomScale="125" zoomScaleNormal="125" workbookViewId="0" topLeftCell="A1">
      <selection activeCell="C14" sqref="C14"/>
      <selection activeCell="C14" sqref="C14"/>
      <selection activeCell="A1" sqref="A1:D1"/>
    </sheetView>
  </sheetViews>
  <sheetFormatPr defaultColWidth="9.140625" defaultRowHeight="12.75"/>
  <cols>
    <col min="1" max="1" width="22.00390625" style="36" customWidth="1"/>
    <col min="2" max="2" width="4.57421875" style="36" customWidth="1"/>
    <col min="3" max="3" width="14.8515625" style="36" customWidth="1"/>
    <col min="4" max="4" width="12.421875" style="36" customWidth="1"/>
    <col min="5" max="5" width="1.7109375" style="36" customWidth="1"/>
    <col min="6" max="6" width="7.421875" style="36" customWidth="1"/>
    <col min="7" max="7" width="45.421875" style="37" customWidth="1"/>
    <col min="8" max="8" width="1.8515625" style="36" customWidth="1"/>
    <col min="9" max="9" width="12.8515625" style="36" customWidth="1"/>
    <col min="10" max="10" width="1.8515625" style="36" customWidth="1"/>
    <col min="11" max="11" width="1.7109375" style="37" customWidth="1"/>
    <col min="12" max="12" width="9.7109375" style="37" customWidth="1"/>
    <col min="13" max="13" width="1.8515625" style="36" customWidth="1"/>
    <col min="14" max="14" width="10.28125" style="36" customWidth="1"/>
    <col min="15" max="15" width="9.7109375" style="37" customWidth="1"/>
    <col min="16" max="16" width="1.57421875" style="36" customWidth="1"/>
    <col min="17" max="17" width="11.421875" style="37" customWidth="1"/>
    <col min="18" max="18" width="9.7109375" style="37" customWidth="1"/>
    <col min="19" max="16384" width="10.28125" style="36" customWidth="1"/>
  </cols>
  <sheetData>
    <row r="1" spans="1:11" ht="21" thickTop="1">
      <c r="A1" s="50" t="s">
        <v>56</v>
      </c>
      <c r="B1" s="51"/>
      <c r="C1" s="51"/>
      <c r="D1" s="51"/>
      <c r="E1" s="35"/>
      <c r="F1" s="13"/>
      <c r="G1" s="44" t="s">
        <v>53</v>
      </c>
      <c r="H1" s="45"/>
      <c r="I1" s="45"/>
      <c r="J1" s="46"/>
      <c r="K1" s="11"/>
    </row>
    <row r="2" spans="1:11" ht="13.5" thickBot="1">
      <c r="A2" s="39"/>
      <c r="E2" s="38"/>
      <c r="F2" s="11"/>
      <c r="G2" s="39"/>
      <c r="H2" s="11"/>
      <c r="I2" s="11"/>
      <c r="J2" s="38"/>
      <c r="K2" s="11"/>
    </row>
    <row r="3" spans="1:11" ht="16.5" thickBot="1">
      <c r="A3" s="47" t="s">
        <v>22</v>
      </c>
      <c r="B3" s="48"/>
      <c r="C3" s="48"/>
      <c r="D3" s="48"/>
      <c r="E3" s="38"/>
      <c r="F3" s="11"/>
      <c r="G3" s="18" t="s">
        <v>20</v>
      </c>
      <c r="H3" s="11"/>
      <c r="I3" s="19">
        <v>25</v>
      </c>
      <c r="J3" s="38"/>
      <c r="K3" s="11"/>
    </row>
    <row r="4" spans="1:11" ht="12.75">
      <c r="A4" s="39"/>
      <c r="B4" s="11"/>
      <c r="C4" s="11"/>
      <c r="D4" s="11"/>
      <c r="E4" s="38"/>
      <c r="F4" s="11"/>
      <c r="G4" s="18"/>
      <c r="H4" s="11"/>
      <c r="I4" s="5"/>
      <c r="J4" s="38"/>
      <c r="K4" s="11"/>
    </row>
    <row r="5" spans="1:11" ht="16.5" thickBot="1">
      <c r="A5" s="42" t="s">
        <v>55</v>
      </c>
      <c r="B5" s="43"/>
      <c r="C5" s="43"/>
      <c r="D5" s="11"/>
      <c r="E5" s="38"/>
      <c r="F5" s="11"/>
      <c r="G5" s="8" t="s">
        <v>85</v>
      </c>
      <c r="H5" s="11"/>
      <c r="I5" s="7"/>
      <c r="J5" s="38"/>
      <c r="K5" s="11"/>
    </row>
    <row r="6" spans="1:11" ht="18.75" thickBot="1">
      <c r="A6" s="52" t="s">
        <v>4</v>
      </c>
      <c r="B6" s="53"/>
      <c r="C6" s="20">
        <v>12</v>
      </c>
      <c r="D6" s="11"/>
      <c r="E6" s="38"/>
      <c r="F6" s="11"/>
      <c r="G6" s="8"/>
      <c r="H6" s="11"/>
      <c r="I6" s="64"/>
      <c r="J6" s="38"/>
      <c r="K6" s="11"/>
    </row>
    <row r="7" spans="1:11" ht="18.75" thickBot="1">
      <c r="A7" s="52" t="s">
        <v>6</v>
      </c>
      <c r="B7" s="53"/>
      <c r="C7" s="20">
        <v>10</v>
      </c>
      <c r="D7" s="11"/>
      <c r="E7" s="38"/>
      <c r="F7" s="11"/>
      <c r="G7" s="8" t="s">
        <v>82</v>
      </c>
      <c r="H7" s="11"/>
      <c r="I7" s="7"/>
      <c r="J7" s="38"/>
      <c r="K7" s="11"/>
    </row>
    <row r="8" spans="1:11" ht="18.75" thickBot="1">
      <c r="A8" s="52" t="s">
        <v>8</v>
      </c>
      <c r="B8" s="53"/>
      <c r="C8" s="20">
        <v>8</v>
      </c>
      <c r="D8" s="11"/>
      <c r="E8" s="38"/>
      <c r="F8" s="11"/>
      <c r="G8" s="41"/>
      <c r="H8" s="11"/>
      <c r="I8" s="64"/>
      <c r="J8" s="38"/>
      <c r="K8" s="11"/>
    </row>
    <row r="9" spans="1:11" ht="15.75">
      <c r="A9" s="57">
        <f>+IF(OR(C6&gt;C7,C6=C7),"","Length Should Be Greater Than or Equal to the Width")</f>
      </c>
      <c r="B9" s="58"/>
      <c r="C9" s="58"/>
      <c r="D9" s="58"/>
      <c r="E9" s="59"/>
      <c r="F9" s="11"/>
      <c r="G9" s="18"/>
      <c r="H9" s="11"/>
      <c r="I9" s="7"/>
      <c r="J9" s="38"/>
      <c r="K9" s="11"/>
    </row>
    <row r="10" spans="1:11" ht="12.75">
      <c r="A10" s="42" t="s">
        <v>48</v>
      </c>
      <c r="B10" s="43"/>
      <c r="C10" s="43"/>
      <c r="D10" s="11"/>
      <c r="E10" s="38"/>
      <c r="F10" s="11"/>
      <c r="G10" s="8" t="s">
        <v>83</v>
      </c>
      <c r="H10" s="11"/>
      <c r="I10" s="64"/>
      <c r="J10" s="38"/>
      <c r="K10" s="11"/>
    </row>
    <row r="11" spans="1:11" ht="18">
      <c r="A11" s="52" t="s">
        <v>39</v>
      </c>
      <c r="B11" s="60"/>
      <c r="C11" s="4"/>
      <c r="D11" s="11"/>
      <c r="E11" s="38"/>
      <c r="F11" s="11"/>
      <c r="G11" s="18"/>
      <c r="H11" s="11"/>
      <c r="I11" s="7"/>
      <c r="J11" s="38"/>
      <c r="K11" s="11"/>
    </row>
    <row r="12" spans="1:11" ht="12.75">
      <c r="A12" s="18"/>
      <c r="B12" s="11"/>
      <c r="C12" s="11"/>
      <c r="D12" s="11"/>
      <c r="E12" s="38"/>
      <c r="F12" s="11"/>
      <c r="G12" s="18"/>
      <c r="H12" s="11"/>
      <c r="I12" s="5"/>
      <c r="J12" s="38"/>
      <c r="K12" s="11"/>
    </row>
    <row r="13" spans="1:11" ht="15.75">
      <c r="A13" s="42"/>
      <c r="B13" s="43"/>
      <c r="C13" s="43"/>
      <c r="D13" s="11"/>
      <c r="E13" s="38"/>
      <c r="F13" s="11"/>
      <c r="G13" s="8" t="s">
        <v>84</v>
      </c>
      <c r="H13" s="11"/>
      <c r="I13" s="7"/>
      <c r="J13" s="38"/>
      <c r="K13" s="11"/>
    </row>
    <row r="14" spans="1:11" ht="12.75">
      <c r="A14" s="52"/>
      <c r="B14" s="60"/>
      <c r="C14" s="11"/>
      <c r="D14" s="11"/>
      <c r="E14" s="38"/>
      <c r="F14" s="11"/>
      <c r="G14" s="8"/>
      <c r="H14" s="11"/>
      <c r="I14" s="11"/>
      <c r="J14" s="38"/>
      <c r="K14" s="11"/>
    </row>
    <row r="15" spans="1:11" ht="13.5" thickBot="1">
      <c r="A15" s="39"/>
      <c r="B15" s="11"/>
      <c r="C15" s="11"/>
      <c r="D15" s="11"/>
      <c r="E15" s="38"/>
      <c r="F15" s="11"/>
      <c r="G15" s="8"/>
      <c r="H15" s="11"/>
      <c r="I15" s="11"/>
      <c r="J15" s="38"/>
      <c r="K15" s="11"/>
    </row>
    <row r="16" spans="1:11" ht="21" thickBot="1">
      <c r="A16" s="47" t="s">
        <v>16</v>
      </c>
      <c r="B16" s="48"/>
      <c r="C16" s="49"/>
      <c r="D16" s="10">
        <f>(Data!B8*Data!B7*Data!B6*Data!B9)</f>
        <v>550.5892</v>
      </c>
      <c r="E16" s="31"/>
      <c r="F16" s="11"/>
      <c r="G16" s="8"/>
      <c r="H16" s="11"/>
      <c r="I16" s="11"/>
      <c r="J16" s="38"/>
      <c r="K16" s="11"/>
    </row>
    <row r="17" spans="1:11" ht="12.75">
      <c r="A17" s="42" t="s">
        <v>17</v>
      </c>
      <c r="B17" s="43"/>
      <c r="C17" s="43"/>
      <c r="D17" s="43"/>
      <c r="E17" s="38"/>
      <c r="F17" s="11"/>
      <c r="G17" s="8"/>
      <c r="H17" s="11"/>
      <c r="I17" s="11"/>
      <c r="J17" s="38"/>
      <c r="K17" s="11"/>
    </row>
    <row r="18" spans="1:11" ht="13.5" thickBot="1">
      <c r="A18" s="42" t="s">
        <v>18</v>
      </c>
      <c r="B18" s="43"/>
      <c r="C18" s="43"/>
      <c r="D18" s="43"/>
      <c r="E18" s="38"/>
      <c r="F18" s="11"/>
      <c r="G18" s="39"/>
      <c r="H18" s="11"/>
      <c r="I18" s="11"/>
      <c r="J18" s="38"/>
      <c r="K18" s="11"/>
    </row>
    <row r="19" spans="1:11" ht="21" thickBot="1">
      <c r="A19" s="39"/>
      <c r="B19" s="11"/>
      <c r="C19" s="11"/>
      <c r="D19" s="11"/>
      <c r="E19" s="38"/>
      <c r="F19" s="11"/>
      <c r="G19" s="1" t="s">
        <v>49</v>
      </c>
      <c r="H19" s="11"/>
      <c r="I19" s="12">
        <f>+Data!C79*Data!C82</f>
        <v>494.8914431673053</v>
      </c>
      <c r="J19" s="38"/>
      <c r="K19" s="11"/>
    </row>
    <row r="20" spans="1:11" ht="21" thickBot="1">
      <c r="A20" s="47" t="s">
        <v>19</v>
      </c>
      <c r="B20" s="48"/>
      <c r="C20" s="49"/>
      <c r="D20" s="9">
        <f>(7*((C6*C7*(108-C8))/1728)*10)</f>
        <v>486.11111111111114</v>
      </c>
      <c r="E20" s="31"/>
      <c r="F20" s="11"/>
      <c r="G20" s="1" t="s">
        <v>87</v>
      </c>
      <c r="H20" s="11"/>
      <c r="I20" s="12">
        <f>+Data!C41</f>
        <v>9</v>
      </c>
      <c r="J20" s="38"/>
      <c r="K20" s="11"/>
    </row>
    <row r="21" spans="1:10" ht="13.5" thickBot="1">
      <c r="A21" s="55" t="s">
        <v>47</v>
      </c>
      <c r="B21" s="56"/>
      <c r="C21" s="56"/>
      <c r="D21" s="33"/>
      <c r="E21" s="34"/>
      <c r="F21" s="33"/>
      <c r="G21" s="6" t="s">
        <v>91</v>
      </c>
      <c r="H21" s="33"/>
      <c r="I21" s="33"/>
      <c r="J21" s="34"/>
    </row>
    <row r="22" spans="1:10" ht="13.5" thickTop="1">
      <c r="A22" s="61" t="s">
        <v>52</v>
      </c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12.75">
      <c r="A23" s="54" t="s">
        <v>44</v>
      </c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2.75">
      <c r="A24" s="54" t="s">
        <v>45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2.75">
      <c r="A25" s="54" t="s">
        <v>46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2.75">
      <c r="A26" s="54" t="s">
        <v>90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2.75">
      <c r="A27" s="54" t="s">
        <v>88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2.75">
      <c r="A28" s="54" t="s">
        <v>54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2.75">
      <c r="A29" s="54" t="s">
        <v>89</v>
      </c>
      <c r="B29" s="54"/>
      <c r="C29" s="54"/>
      <c r="D29" s="54"/>
      <c r="E29" s="54"/>
      <c r="F29" s="54"/>
      <c r="G29" s="54"/>
      <c r="H29" s="54"/>
      <c r="I29" s="54"/>
      <c r="J29" s="54"/>
    </row>
    <row r="55" ht="12.75">
      <c r="A55" s="36" t="s">
        <v>21</v>
      </c>
    </row>
  </sheetData>
  <sheetProtection password="DF4E" sheet="1" objects="1" scenarios="1"/>
  <mergeCells count="25">
    <mergeCell ref="A28:J28"/>
    <mergeCell ref="A29:J29"/>
    <mergeCell ref="A9:E9"/>
    <mergeCell ref="A25:J25"/>
    <mergeCell ref="A26:J26"/>
    <mergeCell ref="A27:J27"/>
    <mergeCell ref="A11:B11"/>
    <mergeCell ref="A13:C13"/>
    <mergeCell ref="A14:B14"/>
    <mergeCell ref="A22:J22"/>
    <mergeCell ref="A23:J23"/>
    <mergeCell ref="A24:J24"/>
    <mergeCell ref="A21:C21"/>
    <mergeCell ref="A20:C20"/>
    <mergeCell ref="A17:D17"/>
    <mergeCell ref="A18:D18"/>
    <mergeCell ref="A6:B6"/>
    <mergeCell ref="A7:B7"/>
    <mergeCell ref="A8:B8"/>
    <mergeCell ref="A10:C10"/>
    <mergeCell ref="A5:C5"/>
    <mergeCell ref="G1:J1"/>
    <mergeCell ref="A16:C16"/>
    <mergeCell ref="A1:D1"/>
    <mergeCell ref="A3:D3"/>
  </mergeCells>
  <printOptions/>
  <pageMargins left="0.75" right="0.75" top="1" bottom="1" header="0.5" footer="0.5"/>
  <pageSetup fitToHeight="1" fitToWidth="1" orientation="landscape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45">
      <selection activeCell="A1" sqref="A1"/>
      <selection activeCell="A1" sqref="A1"/>
      <selection activeCell="B60" sqref="B60"/>
    </sheetView>
  </sheetViews>
  <sheetFormatPr defaultColWidth="9.140625" defaultRowHeight="12.75"/>
  <cols>
    <col min="3" max="3" width="29.7109375" style="0" customWidth="1"/>
  </cols>
  <sheetData>
    <row r="1" spans="1:13" ht="12.75">
      <c r="A1" s="36" t="s">
        <v>0</v>
      </c>
      <c r="B1" s="37"/>
      <c r="C1" s="36"/>
      <c r="D1" s="36"/>
      <c r="E1" s="36"/>
      <c r="F1" s="37"/>
      <c r="G1" s="37"/>
      <c r="H1" s="36"/>
      <c r="I1" s="36"/>
      <c r="J1" s="37"/>
      <c r="K1" s="36"/>
      <c r="L1" s="37"/>
      <c r="M1" s="37"/>
    </row>
    <row r="2" spans="1:13" ht="12.75">
      <c r="A2" s="36" t="s">
        <v>1</v>
      </c>
      <c r="B2" s="37"/>
      <c r="C2" s="36"/>
      <c r="D2" s="36"/>
      <c r="E2" s="36"/>
      <c r="F2" s="37"/>
      <c r="G2" s="37"/>
      <c r="H2" s="36"/>
      <c r="I2" s="36"/>
      <c r="J2" s="37"/>
      <c r="K2" s="36"/>
      <c r="L2" s="37"/>
      <c r="M2" s="37"/>
    </row>
    <row r="3" spans="1:13" ht="12.75">
      <c r="A3" s="36"/>
      <c r="B3" s="37"/>
      <c r="C3" s="36"/>
      <c r="D3" s="36"/>
      <c r="E3" s="36"/>
      <c r="F3" s="37"/>
      <c r="G3" s="37"/>
      <c r="H3" s="36"/>
      <c r="I3" s="36"/>
      <c r="J3" s="37"/>
      <c r="K3" s="36"/>
      <c r="L3" s="37"/>
      <c r="M3" s="37"/>
    </row>
    <row r="4" spans="1:13" ht="12.75">
      <c r="A4" s="36" t="s">
        <v>2</v>
      </c>
      <c r="B4" s="37">
        <f>((2*COMP!C6)+(2*COMP!C7))</f>
        <v>44</v>
      </c>
      <c r="C4" s="36"/>
      <c r="D4" s="36"/>
      <c r="E4" s="36"/>
      <c r="F4" s="37"/>
      <c r="G4" s="37"/>
      <c r="H4" s="36"/>
      <c r="I4" s="36"/>
      <c r="J4" s="37"/>
      <c r="K4" s="36"/>
      <c r="L4" s="37"/>
      <c r="M4" s="37"/>
    </row>
    <row r="5" spans="1:13" ht="12.75">
      <c r="A5" s="36" t="s">
        <v>3</v>
      </c>
      <c r="B5" s="40">
        <f>COMP!C6/COMP!C7</f>
        <v>1.2</v>
      </c>
      <c r="C5" s="36"/>
      <c r="D5" s="36"/>
      <c r="E5" s="36"/>
      <c r="F5" s="37"/>
      <c r="G5" s="37"/>
      <c r="H5" s="36"/>
      <c r="I5" s="36"/>
      <c r="J5" s="37"/>
      <c r="K5" s="36"/>
      <c r="L5" s="37"/>
      <c r="M5" s="37"/>
    </row>
    <row r="6" spans="1:13" ht="12.75">
      <c r="A6" s="36" t="s">
        <v>5</v>
      </c>
      <c r="B6" s="37">
        <f>VLOOKUP(COMP!C8,I14:J44,2)</f>
        <v>1</v>
      </c>
      <c r="C6" s="36"/>
      <c r="D6" s="36"/>
      <c r="E6" s="36"/>
      <c r="F6" s="37"/>
      <c r="G6" s="37"/>
      <c r="H6" s="36"/>
      <c r="I6" s="36"/>
      <c r="J6" s="37"/>
      <c r="K6" s="36"/>
      <c r="L6" s="37"/>
      <c r="M6" s="37"/>
    </row>
    <row r="7" spans="1:13" ht="12.75">
      <c r="A7" s="36" t="s">
        <v>7</v>
      </c>
      <c r="B7" s="37">
        <f>VLOOKUP(B5,L14:M30,2)</f>
        <v>1.0234</v>
      </c>
      <c r="C7" s="36"/>
      <c r="D7" s="36"/>
      <c r="E7" s="36"/>
      <c r="F7" s="37"/>
      <c r="G7" s="37"/>
      <c r="H7" s="36"/>
      <c r="I7" s="36"/>
      <c r="J7" s="37"/>
      <c r="K7" s="36"/>
      <c r="L7" s="37"/>
      <c r="M7" s="37"/>
    </row>
    <row r="8" spans="1:13" ht="12.75">
      <c r="A8" s="36" t="s">
        <v>9</v>
      </c>
      <c r="B8" s="37">
        <f>VLOOKUP(B4,F14:G47,2)</f>
        <v>538</v>
      </c>
      <c r="C8" s="36"/>
      <c r="D8" s="36"/>
      <c r="E8" s="36"/>
      <c r="F8" s="37"/>
      <c r="G8" s="37"/>
      <c r="H8" s="36"/>
      <c r="I8" s="36"/>
      <c r="J8" s="37"/>
      <c r="K8" s="36"/>
      <c r="L8" s="37"/>
      <c r="M8" s="37"/>
    </row>
    <row r="9" spans="1:13" ht="12.75">
      <c r="A9" s="36" t="s">
        <v>10</v>
      </c>
      <c r="B9" s="37">
        <f>+VLOOKUP(C29,A14:D28,4)</f>
        <v>1</v>
      </c>
      <c r="C9" s="36"/>
      <c r="D9" s="36"/>
      <c r="E9" s="36"/>
      <c r="F9" s="37"/>
      <c r="G9" s="37"/>
      <c r="H9" s="36"/>
      <c r="I9" s="36"/>
      <c r="J9" s="37"/>
      <c r="K9" s="36"/>
      <c r="L9" s="37"/>
      <c r="M9" s="37"/>
    </row>
    <row r="10" spans="1:13" ht="12.75">
      <c r="A10" s="36"/>
      <c r="B10" s="37"/>
      <c r="C10" s="36"/>
      <c r="D10" s="36"/>
      <c r="E10" s="36"/>
      <c r="F10" s="37"/>
      <c r="G10" s="37"/>
      <c r="H10" s="36"/>
      <c r="I10" s="36"/>
      <c r="J10" s="37"/>
      <c r="K10" s="36"/>
      <c r="L10" s="37"/>
      <c r="M10" s="37"/>
    </row>
    <row r="11" spans="1:13" ht="12.75">
      <c r="A11" s="36"/>
      <c r="B11" s="37"/>
      <c r="C11" s="36"/>
      <c r="D11" s="36"/>
      <c r="E11" s="36"/>
      <c r="F11" s="37"/>
      <c r="G11" s="37"/>
      <c r="H11" s="36"/>
      <c r="I11" s="36"/>
      <c r="J11" s="37"/>
      <c r="K11" s="36"/>
      <c r="L11" s="37"/>
      <c r="M11" s="37"/>
    </row>
    <row r="12" spans="1:13" ht="13.5" thickBot="1">
      <c r="A12" s="36"/>
      <c r="B12" s="37"/>
      <c r="C12" s="36"/>
      <c r="D12" s="36"/>
      <c r="E12" s="36"/>
      <c r="F12" s="37"/>
      <c r="G12" s="37"/>
      <c r="H12" s="36"/>
      <c r="I12" s="36"/>
      <c r="J12" s="37"/>
      <c r="K12" s="36"/>
      <c r="L12" s="37"/>
      <c r="M12" s="37"/>
    </row>
    <row r="13" spans="2:13" ht="13.5" thickTop="1">
      <c r="B13" s="21" t="s">
        <v>11</v>
      </c>
      <c r="C13" s="22" t="s">
        <v>23</v>
      </c>
      <c r="D13" s="23" t="s">
        <v>10</v>
      </c>
      <c r="E13" s="36"/>
      <c r="F13" s="24" t="s">
        <v>12</v>
      </c>
      <c r="G13" s="24" t="s">
        <v>13</v>
      </c>
      <c r="H13" s="36"/>
      <c r="I13" s="24" t="s">
        <v>8</v>
      </c>
      <c r="J13" s="24" t="s">
        <v>14</v>
      </c>
      <c r="K13" s="36"/>
      <c r="L13" s="24" t="s">
        <v>15</v>
      </c>
      <c r="M13" s="24" t="s">
        <v>14</v>
      </c>
    </row>
    <row r="14" spans="1:13" ht="12.75">
      <c r="A14">
        <v>1</v>
      </c>
      <c r="B14" s="25">
        <v>200</v>
      </c>
      <c r="C14" s="26" t="s">
        <v>24</v>
      </c>
      <c r="D14" s="27">
        <v>1</v>
      </c>
      <c r="E14" s="36">
        <v>0.75</v>
      </c>
      <c r="F14" s="37">
        <v>15</v>
      </c>
      <c r="G14" s="37">
        <v>310</v>
      </c>
      <c r="H14" s="36"/>
      <c r="I14" s="37">
        <v>2</v>
      </c>
      <c r="J14" s="37">
        <v>1.4</v>
      </c>
      <c r="K14" s="36"/>
      <c r="L14" s="37">
        <v>1</v>
      </c>
      <c r="M14" s="37">
        <v>1.0367</v>
      </c>
    </row>
    <row r="15" spans="1:13" ht="12.75">
      <c r="A15">
        <v>2</v>
      </c>
      <c r="B15" s="28">
        <v>275</v>
      </c>
      <c r="C15" s="29" t="s">
        <v>25</v>
      </c>
      <c r="D15" s="30">
        <v>1.49</v>
      </c>
      <c r="E15" s="36">
        <v>0.875</v>
      </c>
      <c r="F15" s="37">
        <v>20</v>
      </c>
      <c r="G15" s="37">
        <v>382</v>
      </c>
      <c r="H15" s="36"/>
      <c r="I15" s="37">
        <v>3</v>
      </c>
      <c r="J15" s="37">
        <v>1.3</v>
      </c>
      <c r="K15" s="36"/>
      <c r="L15" s="37">
        <v>1.1</v>
      </c>
      <c r="M15" s="37">
        <v>1.0299</v>
      </c>
    </row>
    <row r="16" spans="1:13" ht="12.75">
      <c r="A16">
        <v>3</v>
      </c>
      <c r="B16" s="28">
        <v>350</v>
      </c>
      <c r="C16" s="29" t="s">
        <v>26</v>
      </c>
      <c r="D16" s="30">
        <v>1.85</v>
      </c>
      <c r="E16" s="36">
        <v>1</v>
      </c>
      <c r="F16" s="37">
        <v>25</v>
      </c>
      <c r="G16" s="37">
        <v>427</v>
      </c>
      <c r="H16" s="36"/>
      <c r="I16" s="37">
        <v>4</v>
      </c>
      <c r="J16" s="37">
        <v>1.2</v>
      </c>
      <c r="K16" s="36"/>
      <c r="L16" s="37">
        <v>1.2</v>
      </c>
      <c r="M16" s="37">
        <v>1.0234</v>
      </c>
    </row>
    <row r="17" spans="1:13" ht="12.75">
      <c r="A17">
        <v>4</v>
      </c>
      <c r="B17" s="28">
        <v>200</v>
      </c>
      <c r="C17" s="29" t="s">
        <v>27</v>
      </c>
      <c r="D17" s="30">
        <v>0.85</v>
      </c>
      <c r="E17" s="36">
        <v>0.5</v>
      </c>
      <c r="F17" s="32">
        <v>30</v>
      </c>
      <c r="G17" s="32">
        <v>467</v>
      </c>
      <c r="H17" s="36"/>
      <c r="I17" s="37">
        <v>5</v>
      </c>
      <c r="J17" s="37">
        <v>1.15</v>
      </c>
      <c r="K17" s="36"/>
      <c r="L17" s="37">
        <v>1.3</v>
      </c>
      <c r="M17" s="37">
        <v>1.0166</v>
      </c>
    </row>
    <row r="18" spans="1:13" ht="12.75">
      <c r="A18">
        <v>5</v>
      </c>
      <c r="B18" s="28">
        <v>275</v>
      </c>
      <c r="C18" s="29" t="s">
        <v>28</v>
      </c>
      <c r="D18" s="30">
        <v>1.26</v>
      </c>
      <c r="E18" s="36">
        <v>0.625</v>
      </c>
      <c r="F18" s="32">
        <v>35</v>
      </c>
      <c r="G18" s="32">
        <v>504</v>
      </c>
      <c r="H18" s="36"/>
      <c r="I18" s="37">
        <v>6</v>
      </c>
      <c r="J18" s="37">
        <v>1.1</v>
      </c>
      <c r="K18" s="36"/>
      <c r="L18" s="37">
        <v>1.4</v>
      </c>
      <c r="M18" s="37">
        <v>1.01</v>
      </c>
    </row>
    <row r="19" spans="1:13" ht="12.75">
      <c r="A19">
        <v>6</v>
      </c>
      <c r="B19" s="28">
        <v>350</v>
      </c>
      <c r="C19" s="29" t="s">
        <v>29</v>
      </c>
      <c r="D19" s="30">
        <v>1.64</v>
      </c>
      <c r="E19" s="36">
        <v>0.75</v>
      </c>
      <c r="F19" s="32">
        <v>40</v>
      </c>
      <c r="G19" s="32">
        <v>538</v>
      </c>
      <c r="H19" s="36"/>
      <c r="I19" s="37">
        <v>7</v>
      </c>
      <c r="J19" s="37">
        <v>1.05</v>
      </c>
      <c r="K19" s="36"/>
      <c r="L19" s="37">
        <v>1.5</v>
      </c>
      <c r="M19" s="37">
        <v>1.0033</v>
      </c>
    </row>
    <row r="20" spans="1:13" ht="12.75">
      <c r="A20">
        <v>7</v>
      </c>
      <c r="B20" s="28">
        <v>200</v>
      </c>
      <c r="C20" s="29" t="s">
        <v>30</v>
      </c>
      <c r="D20" s="30">
        <v>1.67</v>
      </c>
      <c r="E20" s="36">
        <v>1</v>
      </c>
      <c r="F20" s="32">
        <v>45</v>
      </c>
      <c r="G20" s="32">
        <v>570</v>
      </c>
      <c r="H20" s="36"/>
      <c r="I20" s="37">
        <v>8</v>
      </c>
      <c r="J20" s="37">
        <v>1</v>
      </c>
      <c r="K20" s="36"/>
      <c r="L20" s="37">
        <v>1.6</v>
      </c>
      <c r="M20" s="37">
        <v>0.9903</v>
      </c>
    </row>
    <row r="21" spans="1:13" ht="12.75">
      <c r="A21">
        <v>8</v>
      </c>
      <c r="B21" s="28">
        <v>275</v>
      </c>
      <c r="C21" s="29" t="s">
        <v>31</v>
      </c>
      <c r="D21" s="30">
        <v>1.87</v>
      </c>
      <c r="E21" s="36">
        <v>1.25</v>
      </c>
      <c r="F21" s="32">
        <v>50</v>
      </c>
      <c r="G21" s="32">
        <v>601</v>
      </c>
      <c r="H21" s="36"/>
      <c r="I21" s="37">
        <v>9</v>
      </c>
      <c r="J21" s="37">
        <v>0.99</v>
      </c>
      <c r="K21" s="36"/>
      <c r="L21" s="37">
        <v>1.7</v>
      </c>
      <c r="M21" s="37">
        <v>0.9774</v>
      </c>
    </row>
    <row r="22" spans="1:13" ht="12.75">
      <c r="A22">
        <v>9</v>
      </c>
      <c r="B22" s="28">
        <v>350</v>
      </c>
      <c r="C22" s="29" t="s">
        <v>32</v>
      </c>
      <c r="D22" s="30">
        <v>2</v>
      </c>
      <c r="E22" s="36">
        <v>1.25</v>
      </c>
      <c r="F22" s="32">
        <v>55</v>
      </c>
      <c r="G22" s="32">
        <v>629</v>
      </c>
      <c r="H22" s="36"/>
      <c r="I22" s="37">
        <v>10</v>
      </c>
      <c r="J22" s="37">
        <v>0.98</v>
      </c>
      <c r="K22" s="36"/>
      <c r="L22" s="37">
        <v>1.8</v>
      </c>
      <c r="M22" s="37">
        <v>0.966</v>
      </c>
    </row>
    <row r="23" spans="1:13" ht="12.75">
      <c r="A23">
        <v>10</v>
      </c>
      <c r="B23" s="28">
        <v>450</v>
      </c>
      <c r="C23" s="29" t="s">
        <v>33</v>
      </c>
      <c r="D23" s="30">
        <v>3.07</v>
      </c>
      <c r="E23" s="36">
        <v>1.5</v>
      </c>
      <c r="F23" s="32">
        <v>60</v>
      </c>
      <c r="G23" s="32">
        <v>657</v>
      </c>
      <c r="H23" s="36"/>
      <c r="I23" s="37">
        <v>11</v>
      </c>
      <c r="J23" s="37">
        <v>0.97</v>
      </c>
      <c r="K23" s="36"/>
      <c r="L23" s="37">
        <v>1.9</v>
      </c>
      <c r="M23" s="37">
        <v>0.9546</v>
      </c>
    </row>
    <row r="24" spans="1:13" ht="12.75">
      <c r="A24">
        <v>11</v>
      </c>
      <c r="B24" s="28">
        <v>500</v>
      </c>
      <c r="C24" s="29" t="s">
        <v>34</v>
      </c>
      <c r="D24" s="30">
        <v>3.5</v>
      </c>
      <c r="E24" s="36">
        <v>1.75</v>
      </c>
      <c r="F24" s="32">
        <v>65</v>
      </c>
      <c r="G24" s="32">
        <v>683</v>
      </c>
      <c r="H24" s="36"/>
      <c r="I24" s="37">
        <v>12</v>
      </c>
      <c r="J24" s="37">
        <v>0.96</v>
      </c>
      <c r="K24" s="36"/>
      <c r="L24" s="37">
        <v>2</v>
      </c>
      <c r="M24" s="37">
        <v>0.9431</v>
      </c>
    </row>
    <row r="25" spans="1:13" ht="12.75">
      <c r="A25">
        <v>12</v>
      </c>
      <c r="B25" s="28">
        <v>600</v>
      </c>
      <c r="C25" s="29" t="s">
        <v>35</v>
      </c>
      <c r="D25" s="30">
        <v>4</v>
      </c>
      <c r="E25" s="36">
        <v>2</v>
      </c>
      <c r="F25" s="32">
        <v>70</v>
      </c>
      <c r="G25" s="32">
        <v>709</v>
      </c>
      <c r="H25" s="36"/>
      <c r="I25" s="37">
        <v>13</v>
      </c>
      <c r="J25" s="37">
        <v>0.95</v>
      </c>
      <c r="K25" s="36"/>
      <c r="L25" s="37">
        <v>2.1</v>
      </c>
      <c r="M25" s="37">
        <v>0.9317</v>
      </c>
    </row>
    <row r="26" spans="1:13" ht="12.75">
      <c r="A26">
        <v>13</v>
      </c>
      <c r="B26" s="28">
        <v>900</v>
      </c>
      <c r="C26" s="29" t="s">
        <v>36</v>
      </c>
      <c r="D26" s="30">
        <v>5.86</v>
      </c>
      <c r="E26" s="36">
        <v>2.5</v>
      </c>
      <c r="F26" s="32">
        <v>75</v>
      </c>
      <c r="G26" s="32">
        <v>733</v>
      </c>
      <c r="H26" s="36"/>
      <c r="I26" s="37">
        <v>14</v>
      </c>
      <c r="J26" s="37">
        <v>0.95</v>
      </c>
      <c r="K26" s="36"/>
      <c r="L26" s="37">
        <v>2.2</v>
      </c>
      <c r="M26" s="37">
        <v>0.9203</v>
      </c>
    </row>
    <row r="27" spans="1:13" ht="12.75">
      <c r="A27">
        <v>14</v>
      </c>
      <c r="B27" s="28">
        <v>1100</v>
      </c>
      <c r="C27" s="29" t="s">
        <v>37</v>
      </c>
      <c r="D27" s="30">
        <v>6.45</v>
      </c>
      <c r="E27" s="36">
        <v>2.75</v>
      </c>
      <c r="F27" s="32">
        <v>80</v>
      </c>
      <c r="G27" s="32">
        <v>757</v>
      </c>
      <c r="H27" s="36"/>
      <c r="I27" s="37">
        <v>15</v>
      </c>
      <c r="J27" s="37">
        <v>0.94</v>
      </c>
      <c r="K27" s="36"/>
      <c r="L27" s="37">
        <v>2.3</v>
      </c>
      <c r="M27" s="37">
        <v>0.9089</v>
      </c>
    </row>
    <row r="28" spans="1:13" ht="13.5" thickBot="1">
      <c r="A28">
        <v>15</v>
      </c>
      <c r="B28" s="14">
        <v>1300</v>
      </c>
      <c r="C28" s="15" t="s">
        <v>38</v>
      </c>
      <c r="D28" s="16">
        <v>7.62</v>
      </c>
      <c r="E28" s="36">
        <v>3</v>
      </c>
      <c r="F28" s="32">
        <v>85</v>
      </c>
      <c r="G28" s="32">
        <v>780</v>
      </c>
      <c r="H28" s="36"/>
      <c r="I28" s="37">
        <v>16</v>
      </c>
      <c r="J28" s="37">
        <v>0.93</v>
      </c>
      <c r="K28" s="36"/>
      <c r="L28" s="37">
        <v>2.4</v>
      </c>
      <c r="M28" s="37">
        <v>0.8975</v>
      </c>
    </row>
    <row r="29" spans="1:13" ht="13.5" thickTop="1">
      <c r="A29" s="36"/>
      <c r="B29" s="37"/>
      <c r="C29" s="36">
        <v>1</v>
      </c>
      <c r="D29" s="36"/>
      <c r="E29" s="36"/>
      <c r="F29" s="32">
        <v>90</v>
      </c>
      <c r="G29" s="32">
        <v>802</v>
      </c>
      <c r="H29" s="36"/>
      <c r="I29" s="37">
        <v>17</v>
      </c>
      <c r="J29" s="37">
        <v>0.93</v>
      </c>
      <c r="K29" s="36"/>
      <c r="L29" s="37">
        <v>2.5</v>
      </c>
      <c r="M29" s="37">
        <v>0.8861</v>
      </c>
    </row>
    <row r="30" spans="1:13" ht="12.75">
      <c r="A30" s="36"/>
      <c r="B30" s="37">
        <v>1</v>
      </c>
      <c r="C30" s="2" t="s">
        <v>50</v>
      </c>
      <c r="D30" s="36">
        <v>4</v>
      </c>
      <c r="E30" s="36"/>
      <c r="F30" s="32">
        <v>95</v>
      </c>
      <c r="G30" s="32">
        <v>824</v>
      </c>
      <c r="H30" s="36"/>
      <c r="I30" s="37">
        <v>18</v>
      </c>
      <c r="J30" s="37">
        <v>0.92</v>
      </c>
      <c r="K30" s="36"/>
      <c r="L30" s="37">
        <v>5</v>
      </c>
      <c r="M30" s="37">
        <v>0.8</v>
      </c>
    </row>
    <row r="31" spans="1:13" ht="12.75">
      <c r="A31" s="36"/>
      <c r="B31" s="37">
        <v>2</v>
      </c>
      <c r="C31" s="2" t="s">
        <v>40</v>
      </c>
      <c r="D31" s="36">
        <v>5.5</v>
      </c>
      <c r="E31" s="36"/>
      <c r="F31" s="32">
        <v>100</v>
      </c>
      <c r="G31" s="32">
        <v>845</v>
      </c>
      <c r="H31" s="36"/>
      <c r="I31" s="37">
        <v>19</v>
      </c>
      <c r="J31" s="37">
        <v>0.91</v>
      </c>
      <c r="K31" s="36"/>
      <c r="L31" s="37"/>
      <c r="M31" s="37"/>
    </row>
    <row r="32" spans="1:13" ht="12.75">
      <c r="A32" s="36"/>
      <c r="B32" s="37">
        <v>3</v>
      </c>
      <c r="C32" s="2" t="s">
        <v>41</v>
      </c>
      <c r="D32" s="36">
        <v>5.5</v>
      </c>
      <c r="E32" s="36"/>
      <c r="F32" s="32">
        <v>105</v>
      </c>
      <c r="G32" s="32">
        <v>865</v>
      </c>
      <c r="H32" s="36"/>
      <c r="I32" s="37">
        <v>20</v>
      </c>
      <c r="J32" s="37">
        <v>0.9</v>
      </c>
      <c r="K32" s="36"/>
      <c r="L32" s="37"/>
      <c r="M32" s="37"/>
    </row>
    <row r="33" spans="1:13" ht="12.75">
      <c r="A33" s="36"/>
      <c r="B33" s="37">
        <v>4</v>
      </c>
      <c r="C33" s="2" t="s">
        <v>42</v>
      </c>
      <c r="D33" s="36">
        <v>6</v>
      </c>
      <c r="E33" s="36"/>
      <c r="F33" s="32">
        <v>110</v>
      </c>
      <c r="G33" s="32">
        <v>886</v>
      </c>
      <c r="H33" s="36"/>
      <c r="I33" s="37">
        <v>21</v>
      </c>
      <c r="J33" s="37">
        <v>0.89</v>
      </c>
      <c r="K33" s="36"/>
      <c r="L33" s="37"/>
      <c r="M33" s="37"/>
    </row>
    <row r="34" spans="1:13" ht="12.75">
      <c r="A34" s="36"/>
      <c r="B34" s="37">
        <v>5</v>
      </c>
      <c r="C34" s="2" t="s">
        <v>51</v>
      </c>
      <c r="D34" s="36">
        <v>3.5</v>
      </c>
      <c r="E34" s="36"/>
      <c r="F34" s="32">
        <v>115</v>
      </c>
      <c r="G34" s="32">
        <v>906</v>
      </c>
      <c r="H34" s="36"/>
      <c r="I34" s="37">
        <v>22</v>
      </c>
      <c r="J34" s="37">
        <v>0.88</v>
      </c>
      <c r="K34" s="36"/>
      <c r="L34" s="37"/>
      <c r="M34" s="37"/>
    </row>
    <row r="35" spans="1:13" ht="12.75">
      <c r="A35" s="36"/>
      <c r="B35" s="37"/>
      <c r="C35" s="36">
        <v>1</v>
      </c>
      <c r="D35" s="36"/>
      <c r="E35" s="36"/>
      <c r="F35" s="32">
        <v>120</v>
      </c>
      <c r="G35" s="32">
        <v>925</v>
      </c>
      <c r="H35" s="36"/>
      <c r="I35" s="37">
        <v>23</v>
      </c>
      <c r="J35" s="37">
        <v>0.87</v>
      </c>
      <c r="K35" s="36"/>
      <c r="L35" s="37"/>
      <c r="M35" s="37"/>
    </row>
    <row r="36" spans="1:13" ht="12.75">
      <c r="A36" s="36"/>
      <c r="B36" s="3" t="s">
        <v>43</v>
      </c>
      <c r="C36" s="37">
        <f>+VLOOKUP(C35,B30:D34,3)</f>
        <v>4</v>
      </c>
      <c r="D36" s="36"/>
      <c r="E36" s="36"/>
      <c r="F36" s="32">
        <v>125</v>
      </c>
      <c r="G36" s="32">
        <v>943</v>
      </c>
      <c r="H36" s="36"/>
      <c r="I36" s="37">
        <v>24</v>
      </c>
      <c r="J36" s="37">
        <v>0.86</v>
      </c>
      <c r="K36" s="36"/>
      <c r="L36" s="37"/>
      <c r="M36" s="37"/>
    </row>
    <row r="37" spans="1:13" ht="12.75">
      <c r="A37" s="36"/>
      <c r="B37" s="3"/>
      <c r="C37" s="37"/>
      <c r="D37" s="36"/>
      <c r="E37" s="36"/>
      <c r="F37" s="32">
        <v>130</v>
      </c>
      <c r="G37" s="32">
        <v>962</v>
      </c>
      <c r="H37" s="36"/>
      <c r="I37" s="37">
        <v>25</v>
      </c>
      <c r="J37" s="37">
        <v>0.85</v>
      </c>
      <c r="K37" s="36"/>
      <c r="L37" s="37"/>
      <c r="M37" s="37"/>
    </row>
    <row r="38" spans="1:13" ht="12.75">
      <c r="A38" s="36"/>
      <c r="B38" s="3"/>
      <c r="C38" s="37" t="s">
        <v>78</v>
      </c>
      <c r="D38" s="36"/>
      <c r="E38" s="36"/>
      <c r="F38" s="32">
        <v>135</v>
      </c>
      <c r="G38" s="32">
        <v>980</v>
      </c>
      <c r="H38" s="36"/>
      <c r="I38" s="37">
        <v>26</v>
      </c>
      <c r="J38" s="37">
        <v>0.84</v>
      </c>
      <c r="K38" s="36"/>
      <c r="L38" s="37"/>
      <c r="M38" s="37"/>
    </row>
    <row r="39" spans="1:13" ht="12.75">
      <c r="A39" s="36"/>
      <c r="B39" s="3"/>
      <c r="C39" s="62">
        <f>+VLOOKUP(Data!C29,Data!A14:E28,5)+COMP!C8</f>
        <v>8.75</v>
      </c>
      <c r="D39" s="36"/>
      <c r="E39" s="36"/>
      <c r="F39" s="32">
        <v>140</v>
      </c>
      <c r="G39" s="32">
        <v>997</v>
      </c>
      <c r="H39" s="36"/>
      <c r="I39" s="37">
        <v>27</v>
      </c>
      <c r="J39" s="37">
        <v>0.83</v>
      </c>
      <c r="K39" s="36"/>
      <c r="L39" s="37"/>
      <c r="M39" s="37"/>
    </row>
    <row r="40" spans="1:13" ht="12.75">
      <c r="A40" s="36"/>
      <c r="C40" s="37" t="s">
        <v>79</v>
      </c>
      <c r="D40" s="36"/>
      <c r="E40" s="36"/>
      <c r="F40" s="32">
        <v>145</v>
      </c>
      <c r="G40" s="32">
        <v>1015</v>
      </c>
      <c r="H40" s="36"/>
      <c r="I40" s="37">
        <v>28</v>
      </c>
      <c r="J40" s="37">
        <v>0.82</v>
      </c>
      <c r="K40" s="36"/>
      <c r="L40" s="37"/>
      <c r="M40" s="37"/>
    </row>
    <row r="41" spans="1:13" ht="12.75">
      <c r="A41" s="36"/>
      <c r="B41" s="37"/>
      <c r="C41" s="63">
        <f>+ROUND(((VLOOKUP(C74,B70:D73,3)-10)/C39),0)</f>
        <v>9</v>
      </c>
      <c r="D41" s="36"/>
      <c r="E41" s="36"/>
      <c r="F41" s="32">
        <v>150</v>
      </c>
      <c r="G41" s="32">
        <v>1032</v>
      </c>
      <c r="H41" s="36"/>
      <c r="I41" s="37">
        <v>29</v>
      </c>
      <c r="J41" s="37">
        <v>0.81</v>
      </c>
      <c r="K41" s="36"/>
      <c r="L41" s="37"/>
      <c r="M41" s="37"/>
    </row>
    <row r="42" spans="1:13" ht="12.75">
      <c r="A42" s="36"/>
      <c r="B42" s="37"/>
      <c r="C42" s="17"/>
      <c r="D42" s="36"/>
      <c r="E42" s="36"/>
      <c r="F42" s="32">
        <v>155</v>
      </c>
      <c r="G42" s="32">
        <v>1049</v>
      </c>
      <c r="H42" s="36"/>
      <c r="I42" s="37">
        <v>30</v>
      </c>
      <c r="J42" s="37">
        <v>0.8</v>
      </c>
      <c r="K42" s="36"/>
      <c r="L42" s="37"/>
      <c r="M42" s="37"/>
    </row>
    <row r="43" spans="1:13" ht="12.75">
      <c r="A43" s="36"/>
      <c r="B43" s="37"/>
      <c r="C43" s="37"/>
      <c r="D43" s="36"/>
      <c r="E43" s="36"/>
      <c r="F43" s="32">
        <v>160</v>
      </c>
      <c r="G43" s="32">
        <v>1065</v>
      </c>
      <c r="H43" s="36"/>
      <c r="I43" s="37">
        <v>31</v>
      </c>
      <c r="J43" s="37">
        <v>0.75</v>
      </c>
      <c r="K43" s="36"/>
      <c r="L43" s="37"/>
      <c r="M43" s="37"/>
    </row>
    <row r="44" spans="1:13" ht="12.75">
      <c r="A44" s="36"/>
      <c r="B44" s="37"/>
      <c r="C44" s="36"/>
      <c r="D44" s="36"/>
      <c r="E44" s="36"/>
      <c r="F44" s="32">
        <v>170</v>
      </c>
      <c r="G44" s="32">
        <v>1090</v>
      </c>
      <c r="H44" s="36"/>
      <c r="I44" s="37">
        <v>100</v>
      </c>
      <c r="J44" s="37">
        <v>0.7</v>
      </c>
      <c r="K44" s="36"/>
      <c r="L44" s="37"/>
      <c r="M44" s="37"/>
    </row>
    <row r="45" spans="1:13" ht="12.75">
      <c r="A45" s="36"/>
      <c r="B45" s="37"/>
      <c r="C45" s="36"/>
      <c r="D45" s="36"/>
      <c r="E45" s="36"/>
      <c r="F45" s="32">
        <v>180</v>
      </c>
      <c r="G45" s="32">
        <v>1110</v>
      </c>
      <c r="H45" s="36"/>
      <c r="I45" s="36"/>
      <c r="J45" s="37"/>
      <c r="K45" s="36"/>
      <c r="L45" s="37"/>
      <c r="M45" s="37"/>
    </row>
    <row r="46" spans="1:13" ht="12.75">
      <c r="A46" s="36"/>
      <c r="B46" s="37">
        <f>+VLOOKUP(C51,B47:D50,3)</f>
        <v>0.6</v>
      </c>
      <c r="C46" s="36" t="s">
        <v>57</v>
      </c>
      <c r="D46" s="36"/>
      <c r="E46" s="36"/>
      <c r="F46" s="32">
        <v>190</v>
      </c>
      <c r="G46" s="32">
        <v>1132</v>
      </c>
      <c r="H46" s="36"/>
      <c r="I46" s="36"/>
      <c r="J46" s="37"/>
      <c r="K46" s="36"/>
      <c r="L46" s="37"/>
      <c r="M46" s="37"/>
    </row>
    <row r="47" spans="1:13" ht="12.75">
      <c r="A47" s="36"/>
      <c r="B47" s="37">
        <v>1</v>
      </c>
      <c r="C47" s="36" t="s">
        <v>58</v>
      </c>
      <c r="D47" s="36">
        <v>0.63</v>
      </c>
      <c r="E47" s="36"/>
      <c r="F47" s="32">
        <v>200</v>
      </c>
      <c r="G47" s="32">
        <v>1147</v>
      </c>
      <c r="H47" s="36"/>
      <c r="I47" s="36"/>
      <c r="J47" s="37"/>
      <c r="K47" s="36"/>
      <c r="L47" s="37"/>
      <c r="M47" s="37"/>
    </row>
    <row r="48" spans="1:13" ht="12.75">
      <c r="A48" s="36"/>
      <c r="B48" s="37">
        <v>2</v>
      </c>
      <c r="C48" s="36" t="s">
        <v>59</v>
      </c>
      <c r="D48" s="36">
        <v>0.6</v>
      </c>
      <c r="E48" s="36"/>
      <c r="F48" s="37"/>
      <c r="G48" s="37"/>
      <c r="H48" s="36"/>
      <c r="I48" s="36"/>
      <c r="J48" s="37"/>
      <c r="K48" s="36"/>
      <c r="L48" s="37"/>
      <c r="M48" s="37"/>
    </row>
    <row r="49" spans="2:4" ht="12.75">
      <c r="B49" s="37">
        <v>3</v>
      </c>
      <c r="C49" s="36" t="s">
        <v>60</v>
      </c>
      <c r="D49" s="36">
        <v>0.55</v>
      </c>
    </row>
    <row r="50" spans="2:4" ht="12.75">
      <c r="B50" s="37">
        <v>4</v>
      </c>
      <c r="C50" s="36" t="s">
        <v>61</v>
      </c>
      <c r="D50" s="36">
        <v>0.5</v>
      </c>
    </row>
    <row r="51" ht="12.75">
      <c r="C51">
        <v>2</v>
      </c>
    </row>
    <row r="52" spans="2:3" ht="12.75">
      <c r="B52" s="37">
        <f>+VLOOKUP(C59,B53:D58,3)</f>
        <v>0.8</v>
      </c>
      <c r="C52" s="36" t="s">
        <v>62</v>
      </c>
    </row>
    <row r="53" spans="2:4" ht="12.75">
      <c r="B53" s="37">
        <v>1</v>
      </c>
      <c r="C53" s="36" t="s">
        <v>63</v>
      </c>
      <c r="D53" s="36">
        <v>1</v>
      </c>
    </row>
    <row r="54" spans="2:4" ht="12.75">
      <c r="B54" s="37">
        <v>2</v>
      </c>
      <c r="C54" s="36" t="s">
        <v>64</v>
      </c>
      <c r="D54" s="36">
        <v>0.9</v>
      </c>
    </row>
    <row r="55" spans="2:4" ht="12.75">
      <c r="B55" s="37">
        <v>3</v>
      </c>
      <c r="C55" s="36" t="s">
        <v>65</v>
      </c>
      <c r="D55" s="36">
        <v>0.8</v>
      </c>
    </row>
    <row r="56" spans="2:4" ht="12.75">
      <c r="B56" s="37">
        <v>4</v>
      </c>
      <c r="C56" s="36" t="s">
        <v>66</v>
      </c>
      <c r="D56" s="36">
        <v>0.68</v>
      </c>
    </row>
    <row r="57" spans="2:4" ht="12.75">
      <c r="B57" s="37">
        <v>5</v>
      </c>
      <c r="C57" s="36" t="s">
        <v>67</v>
      </c>
      <c r="D57" s="36">
        <v>0.48</v>
      </c>
    </row>
    <row r="58" spans="2:4" ht="12.75">
      <c r="B58" s="37">
        <v>6</v>
      </c>
      <c r="C58" s="36" t="s">
        <v>68</v>
      </c>
      <c r="D58" s="36">
        <v>0.15</v>
      </c>
    </row>
    <row r="59" ht="12.75">
      <c r="C59">
        <v>3</v>
      </c>
    </row>
    <row r="60" spans="2:3" ht="12.75">
      <c r="B60" s="37">
        <f>+VLOOKUP(C64,B61:D63,3)</f>
        <v>0.87</v>
      </c>
      <c r="C60" s="36" t="s">
        <v>69</v>
      </c>
    </row>
    <row r="61" spans="2:4" ht="12.75">
      <c r="B61" s="37">
        <v>1</v>
      </c>
      <c r="C61" s="36" t="s">
        <v>92</v>
      </c>
      <c r="D61" s="36">
        <v>0.95</v>
      </c>
    </row>
    <row r="62" spans="2:4" ht="12.75">
      <c r="B62" s="37">
        <v>2</v>
      </c>
      <c r="C62" s="36" t="s">
        <v>93</v>
      </c>
      <c r="D62" s="36">
        <v>0.87</v>
      </c>
    </row>
    <row r="63" spans="2:4" ht="12.75">
      <c r="B63" s="37">
        <v>3</v>
      </c>
      <c r="C63" s="36" t="s">
        <v>94</v>
      </c>
      <c r="D63" s="3">
        <v>0.5</v>
      </c>
    </row>
    <row r="64" ht="12.75">
      <c r="C64">
        <v>2</v>
      </c>
    </row>
    <row r="65" spans="3:6" ht="12.75">
      <c r="C65" s="36" t="s">
        <v>70</v>
      </c>
      <c r="D65" s="36">
        <v>0.7</v>
      </c>
      <c r="E65" t="b">
        <v>0</v>
      </c>
      <c r="F65">
        <f>+IF(E65=TRUE,D65,1)</f>
        <v>1</v>
      </c>
    </row>
    <row r="66" spans="3:6" ht="12.75">
      <c r="C66" s="36" t="s">
        <v>71</v>
      </c>
      <c r="D66" s="36">
        <v>0.82</v>
      </c>
      <c r="E66" t="b">
        <v>0</v>
      </c>
      <c r="F66">
        <f>+IF(E66=TRUE,D66,1)</f>
        <v>1</v>
      </c>
    </row>
    <row r="67" spans="3:6" ht="12.75">
      <c r="C67" s="36" t="s">
        <v>72</v>
      </c>
      <c r="D67" s="36">
        <v>0.75</v>
      </c>
      <c r="E67" t="b">
        <v>0</v>
      </c>
      <c r="F67">
        <f>+IF(E67=TRUE,D67,1)</f>
        <v>1</v>
      </c>
    </row>
    <row r="69" ht="12.75">
      <c r="C69" s="36" t="s">
        <v>73</v>
      </c>
    </row>
    <row r="70" spans="2:4" ht="12.75">
      <c r="B70">
        <v>1</v>
      </c>
      <c r="C70" s="36" t="s">
        <v>77</v>
      </c>
      <c r="D70" s="36">
        <v>93</v>
      </c>
    </row>
    <row r="71" spans="2:4" ht="12.75">
      <c r="B71">
        <v>2</v>
      </c>
      <c r="C71" s="36" t="s">
        <v>76</v>
      </c>
      <c r="D71" s="36">
        <v>103</v>
      </c>
    </row>
    <row r="72" spans="2:4" ht="12.75">
      <c r="B72">
        <v>3</v>
      </c>
      <c r="C72" s="36" t="s">
        <v>75</v>
      </c>
      <c r="D72" s="36">
        <v>90</v>
      </c>
    </row>
    <row r="73" spans="2:4" ht="12.75">
      <c r="B73">
        <v>4</v>
      </c>
      <c r="C73" s="36" t="s">
        <v>74</v>
      </c>
      <c r="D73" s="36">
        <v>96</v>
      </c>
    </row>
    <row r="74" ht="12.75">
      <c r="C74" s="36">
        <v>1</v>
      </c>
    </row>
    <row r="75" ht="12.75">
      <c r="C75" s="37" t="s">
        <v>80</v>
      </c>
    </row>
    <row r="76" ht="12.75">
      <c r="C76" s="37">
        <f>+(COMP!C6*COMP!C7/144)*8</f>
        <v>6.666666666666667</v>
      </c>
    </row>
    <row r="78" ht="12.75">
      <c r="C78" s="36" t="s">
        <v>81</v>
      </c>
    </row>
    <row r="79" ht="12.75">
      <c r="C79" s="36">
        <f>+((C41-1)*COMP!I3)+Data!C76</f>
        <v>206.66666666666666</v>
      </c>
    </row>
    <row r="81" ht="12.75">
      <c r="C81" s="36" t="s">
        <v>86</v>
      </c>
    </row>
    <row r="82" ht="12.75">
      <c r="C82" s="65">
        <f>1/(B46*B52*B60*F65*F66*F67)</f>
        <v>2.3946360153256707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Kurt Rozek</cp:lastModifiedBy>
  <cp:lastPrinted>2009-02-23T19:09:29Z</cp:lastPrinted>
  <dcterms:created xsi:type="dcterms:W3CDTF">2009-02-22T22:52:29Z</dcterms:created>
  <dcterms:modified xsi:type="dcterms:W3CDTF">2009-02-27T05:43:47Z</dcterms:modified>
  <cp:category/>
  <cp:version/>
  <cp:contentType/>
  <cp:contentStatus/>
</cp:coreProperties>
</file>